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<sst xmlns="http://schemas.openxmlformats.org/spreadsheetml/2006/main" count="108" uniqueCount="83">
  <si>
    <t>Начислено январь</t>
  </si>
  <si>
    <t>Начислено февраль</t>
  </si>
  <si>
    <t>Начислено март</t>
  </si>
  <si>
    <t>Начислено апрель</t>
  </si>
  <si>
    <t>Начислено май</t>
  </si>
  <si>
    <t>Начислено июнь</t>
  </si>
  <si>
    <t>Начислено июль</t>
  </si>
  <si>
    <t>Начислено август</t>
  </si>
  <si>
    <t>Начислено сентябрь</t>
  </si>
  <si>
    <t>Начислено октябрь</t>
  </si>
  <si>
    <t>Начислено ноябрь</t>
  </si>
  <si>
    <t>Начислено декабрь</t>
  </si>
  <si>
    <t>Отопление</t>
  </si>
  <si>
    <t>Горячая вода</t>
  </si>
  <si>
    <t>Холодная вода</t>
  </si>
  <si>
    <t>Итого</t>
  </si>
  <si>
    <t>Домофон</t>
  </si>
  <si>
    <t>Видеонаблюдение</t>
  </si>
  <si>
    <t>Капитальный ремонт</t>
  </si>
  <si>
    <t>Тех. облуживание</t>
  </si>
  <si>
    <t>Итого:</t>
  </si>
  <si>
    <t>Электроэнергия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</si>
  <si>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</si>
  <si>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</si>
  <si>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</si>
  <si>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</si>
  <si>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</si>
  <si>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</si>
  <si>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</si>
  <si>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</si>
  <si>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</si>
  <si>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</si>
  <si>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</si>
  <si>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</si>
  <si>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"Лукойл-ТТК" Тепловая энергия</t>
  </si>
  <si>
    <t>Оплачено</t>
  </si>
  <si>
    <t>Оплачено за 2014 г.</t>
  </si>
  <si>
    <t>ДОЛГ</t>
  </si>
  <si>
    <t>Лифт</t>
  </si>
  <si>
    <t>Мусор</t>
  </si>
  <si>
    <t>УУТЭ</t>
  </si>
  <si>
    <t xml:space="preserve">Освидетельствование лифтов </t>
  </si>
  <si>
    <t>Обновление программы</t>
  </si>
  <si>
    <t>Проверка газовых кранов</t>
  </si>
  <si>
    <t>Услуги адвоката</t>
  </si>
  <si>
    <t>Образовательные услуги</t>
  </si>
  <si>
    <t>З/плата</t>
  </si>
  <si>
    <t>Вознаграждение за создание ТСЖ</t>
  </si>
  <si>
    <t>Госпошлина</t>
  </si>
  <si>
    <t>Дезинсекция подвала</t>
  </si>
  <si>
    <t>Аренда принтера</t>
  </si>
  <si>
    <t>Расчетно-кассовое обслуживание</t>
  </si>
  <si>
    <t>Хоз.нужды</t>
  </si>
  <si>
    <t>Парикмахерская</t>
  </si>
  <si>
    <t>Пашковский</t>
  </si>
  <si>
    <t>ЗАО "Электро-ком"</t>
  </si>
  <si>
    <t>Мобильные Телесистемы</t>
  </si>
  <si>
    <t>"ЭР-Телеком-Холдинг"</t>
  </si>
  <si>
    <t>ОАО "Ростелеком"</t>
  </si>
  <si>
    <t>ООО "Русмедиа"</t>
  </si>
  <si>
    <t>1 кв.</t>
  </si>
  <si>
    <t>2 кв.</t>
  </si>
  <si>
    <t>3 кв.</t>
  </si>
  <si>
    <t>4 кв.</t>
  </si>
  <si>
    <t>Всего</t>
  </si>
  <si>
    <t>ПФР, ФСС</t>
  </si>
  <si>
    <t>Проценты банка</t>
  </si>
  <si>
    <t>Налог УСН</t>
  </si>
  <si>
    <t>пост</t>
  </si>
  <si>
    <t>спис</t>
  </si>
  <si>
    <t>ост</t>
  </si>
  <si>
    <t>по  1с</t>
  </si>
  <si>
    <t>Финансовый отчет ТСЖ "Лелюшенко, 5/2" за 2014 год</t>
  </si>
  <si>
    <t>Начисление коммунальных услуг</t>
  </si>
  <si>
    <t>"Ростовводоканал" Холодная вода, водоотведение</t>
  </si>
  <si>
    <t>ОАО "Энергосбыт"</t>
  </si>
  <si>
    <t>Оплата поставщикам</t>
  </si>
  <si>
    <t>Расходы со статьи "тех. облуживание"</t>
  </si>
  <si>
    <t>Доход от аренды</t>
  </si>
  <si>
    <t>Ремонт с-мы отопления (оплатили собственники)</t>
  </si>
  <si>
    <t>ООО "Ре-Форма" ремонт системы отопления (опллачено подрядчику)</t>
  </si>
  <si>
    <t>Остаток на р/сч ОАО КБ "Центр-Инвест" на 31.12.2014 г</t>
  </si>
  <si>
    <t>Остаток на р/сч  ОАО "Сбарбанк России"на 31.12.2014 г. (капремонт)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</si>
</sst>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 val="single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1" xfId="0" applyFont="1" applyFill="1" applyBorder="1"/>
    <xf numFmtId="2" fontId="2" fillId="2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wrapText="1"/>
    </xf>
    <xf numFmtId="2" fontId="2" fillId="0" borderId="0" xfId="0" applyNumberFormat="1" applyFont="1"/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/>
    <xf numFmtId="0" fontId="5" fillId="0" borderId="0" xfId="0" applyFont="1" applyAlignment="1">
      <alignment/>
    </xf>
    <xf numFmtId="0" fontId="7" fillId="0" borderId="0" xfId="0" applyFont="1"/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37">
      <selection activeCell="K58" sqref="K58:M58"/>
    </sheetView>
  </sheetViews>
  <sheetFormatPr defaultColWidth="9.140625" defaultRowHeight="15"/>
  <cols>
    <col min="1" max="1" width="18.140625" style="0" customWidth="1"/>
    <col min="2" max="2" width="9.140625" style="0" customWidth="1"/>
    <col min="3" max="3" width="9.28125" style="0" customWidth="1"/>
    <col min="4" max="4" width="9.421875" style="0" customWidth="1"/>
    <col min="5" max="5" width="9.28125" style="0" customWidth="1"/>
    <col min="6" max="6" width="8.7109375" style="0" customWidth="1"/>
    <col min="7" max="7" width="10.00390625" style="0" customWidth="1"/>
    <col min="8" max="8" width="9.140625" style="0" customWidth="1"/>
    <col min="9" max="9" width="9.421875" style="0" customWidth="1"/>
    <col min="10" max="10" width="9.00390625" style="0" customWidth="1"/>
    <col min="11" max="11" width="9.28125" style="0" customWidth="1"/>
    <col min="12" max="12" width="10.140625" style="0" customWidth="1"/>
    <col min="13" max="14" width="10.421875" style="0" customWidth="1"/>
    <col min="15" max="15" width="9.140625" style="0" customWidth="1"/>
    <col min="16" max="16" width="8.8515625" style="0" customWidth="1"/>
    <col min="17" max="17" width="10.57421875" style="0" bestFit="1" customWidth="1"/>
    <col min="18" max="18" width="9.57421875" style="0" bestFit="1" customWidth="1"/>
  </cols>
  <sheetData>
    <row r="1" ht="15">
      <c r="D1" s="23" t="s">
        <v>72</v>
      </c>
    </row>
    <row r="2" ht="15">
      <c r="A2" s="23" t="s">
        <v>73</v>
      </c>
    </row>
    <row r="3" spans="1:16" ht="44.25" customHeigh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15</v>
      </c>
      <c r="O3" s="3" t="s">
        <v>35</v>
      </c>
      <c r="P3" s="4" t="s">
        <v>37</v>
      </c>
    </row>
    <row r="4" spans="1:16" ht="18" customHeight="1">
      <c r="A4" s="1" t="s">
        <v>19</v>
      </c>
      <c r="B4" s="5">
        <v>125553.04</v>
      </c>
      <c r="C4" s="5">
        <v>125553.04</v>
      </c>
      <c r="D4" s="5">
        <v>131443.33</v>
      </c>
      <c r="E4" s="5">
        <v>125553.04</v>
      </c>
      <c r="F4" s="5">
        <v>125553.04</v>
      </c>
      <c r="G4" s="5">
        <v>131443.33</v>
      </c>
      <c r="H4" s="5">
        <v>125553.04</v>
      </c>
      <c r="I4" s="5">
        <v>125553.04</v>
      </c>
      <c r="J4" s="5">
        <v>131443.33</v>
      </c>
      <c r="K4" s="5">
        <v>125553.04</v>
      </c>
      <c r="L4" s="5">
        <v>125553.04</v>
      </c>
      <c r="M4" s="5">
        <v>131443.33</v>
      </c>
      <c r="N4" s="5">
        <f aca="true" t="shared" si="0" ref="N4:N11">SUM(B4:M4)</f>
        <v>1530197.6400000001</v>
      </c>
      <c r="O4" s="1"/>
      <c r="P4" s="1"/>
    </row>
    <row r="5" spans="1:16" ht="18" customHeight="1">
      <c r="A5" s="1" t="s">
        <v>12</v>
      </c>
      <c r="B5" s="5">
        <v>254499.3</v>
      </c>
      <c r="C5" s="5">
        <v>239075.1</v>
      </c>
      <c r="D5" s="5">
        <v>227557.18</v>
      </c>
      <c r="E5" s="5">
        <v>107969.4</v>
      </c>
      <c r="F5" s="5"/>
      <c r="G5" s="5"/>
      <c r="H5" s="5"/>
      <c r="I5" s="5"/>
      <c r="J5" s="5"/>
      <c r="K5" s="5">
        <v>107969.4</v>
      </c>
      <c r="L5" s="5">
        <v>215938.8</v>
      </c>
      <c r="M5" s="5">
        <v>224107.73</v>
      </c>
      <c r="N5" s="5">
        <f t="shared" si="0"/>
        <v>1377116.9100000001</v>
      </c>
      <c r="O5" s="1"/>
      <c r="P5" s="1"/>
    </row>
    <row r="6" spans="1:16" ht="18" customHeight="1">
      <c r="A6" s="1" t="s">
        <v>13</v>
      </c>
      <c r="B6" s="5">
        <v>125545.94</v>
      </c>
      <c r="C6" s="5">
        <v>98854.75</v>
      </c>
      <c r="D6" s="5">
        <v>105247.56</v>
      </c>
      <c r="E6" s="5">
        <v>88113.4</v>
      </c>
      <c r="F6" s="5">
        <v>81271.97</v>
      </c>
      <c r="G6" s="5">
        <v>60771.9</v>
      </c>
      <c r="H6" s="5">
        <v>75130.76</v>
      </c>
      <c r="I6" s="5">
        <v>64570.97</v>
      </c>
      <c r="J6" s="5">
        <v>77704.64</v>
      </c>
      <c r="K6" s="5">
        <v>82431.37</v>
      </c>
      <c r="L6" s="5">
        <v>96132.78</v>
      </c>
      <c r="M6" s="5">
        <v>95218.74</v>
      </c>
      <c r="N6" s="5">
        <f t="shared" si="0"/>
        <v>1050994.78</v>
      </c>
      <c r="O6" s="1"/>
      <c r="P6" s="1"/>
    </row>
    <row r="7" spans="1:16" ht="18" customHeight="1">
      <c r="A7" s="1" t="s">
        <v>14</v>
      </c>
      <c r="B7" s="5">
        <v>108541.99</v>
      </c>
      <c r="C7" s="5">
        <v>81613.48</v>
      </c>
      <c r="D7" s="5">
        <v>84919.93</v>
      </c>
      <c r="E7" s="5">
        <v>78163.61</v>
      </c>
      <c r="F7" s="5">
        <v>76305.68</v>
      </c>
      <c r="G7" s="5">
        <v>84686.87</v>
      </c>
      <c r="H7" s="5">
        <v>91159.55</v>
      </c>
      <c r="I7" s="5">
        <v>101148.78</v>
      </c>
      <c r="J7" s="5">
        <v>120821.41</v>
      </c>
      <c r="K7" s="5">
        <v>92314.22</v>
      </c>
      <c r="L7" s="5">
        <v>89257.15</v>
      </c>
      <c r="M7" s="5">
        <v>91045.83</v>
      </c>
      <c r="N7" s="5">
        <f t="shared" si="0"/>
        <v>1099978.5</v>
      </c>
      <c r="O7" s="1"/>
      <c r="P7" s="1"/>
    </row>
    <row r="8" spans="1:16" ht="18" customHeight="1">
      <c r="A8" s="1" t="s">
        <v>17</v>
      </c>
      <c r="B8" s="5"/>
      <c r="C8" s="5"/>
      <c r="D8" s="5">
        <v>6796</v>
      </c>
      <c r="E8" s="5">
        <v>6796</v>
      </c>
      <c r="F8" s="5">
        <v>6796</v>
      </c>
      <c r="G8" s="5">
        <v>6796</v>
      </c>
      <c r="H8" s="5">
        <v>6796</v>
      </c>
      <c r="I8" s="5">
        <v>6796</v>
      </c>
      <c r="J8" s="5">
        <v>6796</v>
      </c>
      <c r="K8" s="5">
        <v>6796</v>
      </c>
      <c r="L8" s="5">
        <v>6796</v>
      </c>
      <c r="M8" s="5">
        <v>6816</v>
      </c>
      <c r="N8" s="5">
        <f t="shared" si="0"/>
        <v>67980</v>
      </c>
      <c r="O8" s="1"/>
      <c r="P8" s="1"/>
    </row>
    <row r="9" spans="1:16" ht="18" customHeight="1">
      <c r="A9" s="1" t="s">
        <v>16</v>
      </c>
      <c r="B9" s="5">
        <v>3525</v>
      </c>
      <c r="C9" s="5">
        <v>3475</v>
      </c>
      <c r="D9" s="5">
        <v>3475</v>
      </c>
      <c r="E9" s="5">
        <v>3475</v>
      </c>
      <c r="F9" s="5">
        <v>3475</v>
      </c>
      <c r="G9" s="5">
        <v>3475</v>
      </c>
      <c r="H9" s="5">
        <v>3487.5</v>
      </c>
      <c r="I9" s="5">
        <v>3487.5</v>
      </c>
      <c r="J9" s="5">
        <v>3487.5</v>
      </c>
      <c r="K9" s="5">
        <v>3487.5</v>
      </c>
      <c r="L9" s="5">
        <v>3487.5</v>
      </c>
      <c r="M9" s="5">
        <v>3487.5</v>
      </c>
      <c r="N9" s="5">
        <f t="shared" si="0"/>
        <v>41825</v>
      </c>
      <c r="O9" s="1"/>
      <c r="P9" s="1"/>
    </row>
    <row r="10" spans="1:16" ht="39.75" customHeight="1">
      <c r="A10" s="26" t="s">
        <v>79</v>
      </c>
      <c r="B10" s="27"/>
      <c r="C10" s="27"/>
      <c r="D10" s="27"/>
      <c r="E10" s="27"/>
      <c r="F10" s="27"/>
      <c r="G10" s="27">
        <v>100257.3</v>
      </c>
      <c r="H10" s="27">
        <v>100257.3</v>
      </c>
      <c r="I10" s="27">
        <v>100257.3</v>
      </c>
      <c r="J10" s="27"/>
      <c r="K10" s="27"/>
      <c r="L10" s="27"/>
      <c r="M10" s="27"/>
      <c r="N10" s="27">
        <f t="shared" si="0"/>
        <v>300771.9</v>
      </c>
      <c r="O10" s="1"/>
      <c r="P10" s="1"/>
    </row>
    <row r="11" spans="1:16" ht="18" customHeight="1">
      <c r="A11" s="1" t="s">
        <v>21</v>
      </c>
      <c r="B11" s="1"/>
      <c r="C11" s="1">
        <v>107988.2</v>
      </c>
      <c r="D11" s="1">
        <v>102761.94</v>
      </c>
      <c r="E11" s="1">
        <v>86792.65</v>
      </c>
      <c r="F11" s="1">
        <v>77450.1</v>
      </c>
      <c r="G11" s="1">
        <v>89524.79</v>
      </c>
      <c r="H11" s="1">
        <v>102028.08</v>
      </c>
      <c r="I11" s="1">
        <v>124663.66</v>
      </c>
      <c r="J11" s="1">
        <v>102425.07</v>
      </c>
      <c r="K11" s="1">
        <v>101367.07</v>
      </c>
      <c r="L11" s="1">
        <v>95824.95</v>
      </c>
      <c r="M11" s="1">
        <v>101298.27</v>
      </c>
      <c r="N11" s="1">
        <f t="shared" si="0"/>
        <v>1092124.78</v>
      </c>
      <c r="O11" s="1"/>
      <c r="P11" s="1"/>
    </row>
    <row r="12" spans="1:16" ht="18" customHeight="1">
      <c r="A12" s="6" t="s">
        <v>18</v>
      </c>
      <c r="B12" s="1"/>
      <c r="C12" s="1"/>
      <c r="D12" s="1"/>
      <c r="E12" s="1"/>
      <c r="F12" s="1">
        <v>48656.98</v>
      </c>
      <c r="G12" s="1">
        <v>48656.98</v>
      </c>
      <c r="H12" s="1">
        <v>48656.98</v>
      </c>
      <c r="I12" s="1">
        <v>48656.98</v>
      </c>
      <c r="J12" s="1">
        <v>48656.98</v>
      </c>
      <c r="K12" s="1">
        <v>48656.98</v>
      </c>
      <c r="L12" s="1">
        <v>48656.98</v>
      </c>
      <c r="M12" s="1">
        <v>48656.98</v>
      </c>
      <c r="N12" s="1">
        <f>SUM(F12:M12)</f>
        <v>389255.83999999997</v>
      </c>
      <c r="O12" s="1"/>
      <c r="P12" s="1"/>
    </row>
    <row r="13" spans="1:17" ht="18" customHeight="1">
      <c r="A13" s="24" t="s">
        <v>20</v>
      </c>
      <c r="B13" s="5">
        <f aca="true" t="shared" si="1" ref="B13:M13">SUM(B4:B12)</f>
        <v>617665.27</v>
      </c>
      <c r="C13" s="5">
        <f t="shared" si="1"/>
        <v>656559.57</v>
      </c>
      <c r="D13" s="5">
        <f t="shared" si="1"/>
        <v>662200.94</v>
      </c>
      <c r="E13" s="5">
        <f t="shared" si="1"/>
        <v>496863.1</v>
      </c>
      <c r="F13" s="5">
        <f t="shared" si="1"/>
        <v>419508.77</v>
      </c>
      <c r="G13" s="5">
        <f t="shared" si="1"/>
        <v>525612.1699999999</v>
      </c>
      <c r="H13" s="5">
        <f t="shared" si="1"/>
        <v>553069.21</v>
      </c>
      <c r="I13" s="5">
        <f t="shared" si="1"/>
        <v>575134.23</v>
      </c>
      <c r="J13" s="5">
        <f t="shared" si="1"/>
        <v>491334.93</v>
      </c>
      <c r="K13" s="5">
        <f t="shared" si="1"/>
        <v>568575.5800000001</v>
      </c>
      <c r="L13" s="5">
        <f t="shared" si="1"/>
        <v>681647.2</v>
      </c>
      <c r="M13" s="5">
        <f t="shared" si="1"/>
        <v>702074.38</v>
      </c>
      <c r="N13" s="5">
        <f>SUM(B13:M13)</f>
        <v>6950245.35</v>
      </c>
      <c r="O13" s="1">
        <v>6171931.02</v>
      </c>
      <c r="P13" s="7">
        <f>N13-O13</f>
        <v>778314.3300000001</v>
      </c>
      <c r="Q13" s="21"/>
    </row>
    <row r="14" spans="1:16" ht="36.75" customHeight="1">
      <c r="A14" s="23" t="s">
        <v>76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7" ht="35.25" customHeight="1">
      <c r="A15" s="1"/>
      <c r="B15" s="2" t="s">
        <v>22</v>
      </c>
      <c r="C15" s="2" t="s">
        <v>23</v>
      </c>
      <c r="D15" s="2" t="s">
        <v>24</v>
      </c>
      <c r="E15" s="2" t="s">
        <v>25</v>
      </c>
      <c r="F15" s="2" t="s">
        <v>26</v>
      </c>
      <c r="G15" s="2" t="s">
        <v>27</v>
      </c>
      <c r="H15" s="2" t="s">
        <v>28</v>
      </c>
      <c r="I15" s="2" t="s">
        <v>29</v>
      </c>
      <c r="J15" s="2" t="s">
        <v>30</v>
      </c>
      <c r="K15" s="2" t="s">
        <v>31</v>
      </c>
      <c r="L15" s="2" t="s">
        <v>32</v>
      </c>
      <c r="M15" s="2" t="s">
        <v>33</v>
      </c>
      <c r="N15" s="2" t="s">
        <v>15</v>
      </c>
      <c r="O15" s="9" t="s">
        <v>36</v>
      </c>
      <c r="P15" s="4" t="s">
        <v>37</v>
      </c>
      <c r="Q15" s="21"/>
    </row>
    <row r="16" spans="1:16" ht="26.25" customHeight="1">
      <c r="A16" s="10" t="s">
        <v>34</v>
      </c>
      <c r="B16" s="5">
        <v>357791.05</v>
      </c>
      <c r="C16" s="5">
        <v>322199.87</v>
      </c>
      <c r="D16" s="5">
        <v>277990.29</v>
      </c>
      <c r="E16" s="5">
        <v>162032.1</v>
      </c>
      <c r="F16" s="5">
        <v>76268.29</v>
      </c>
      <c r="G16" s="5">
        <v>73969.29</v>
      </c>
      <c r="H16" s="5">
        <v>74184.8</v>
      </c>
      <c r="I16" s="5">
        <v>41878.45</v>
      </c>
      <c r="J16" s="5">
        <v>70857.6</v>
      </c>
      <c r="K16" s="5">
        <v>375632.87</v>
      </c>
      <c r="L16" s="5">
        <v>104795.96</v>
      </c>
      <c r="M16" s="5">
        <v>357216.08</v>
      </c>
      <c r="N16" s="5">
        <f aca="true" t="shared" si="2" ref="N16:N21">SUM(B16:M16)</f>
        <v>2294816.6500000004</v>
      </c>
      <c r="O16" s="5">
        <v>1937600.57</v>
      </c>
      <c r="P16" s="5">
        <f>N16-O16</f>
        <v>357216.0800000003</v>
      </c>
    </row>
    <row r="17" spans="1:16" ht="36" customHeight="1">
      <c r="A17" s="10" t="s">
        <v>74</v>
      </c>
      <c r="B17" s="5">
        <f>88350.68+17066.21</f>
        <v>105416.88999999998</v>
      </c>
      <c r="C17" s="1">
        <f>65370.8+16018.24</f>
        <v>81389.04000000001</v>
      </c>
      <c r="D17" s="5">
        <f>66682.27+18277.55</f>
        <v>84959.82</v>
      </c>
      <c r="E17" s="1">
        <f>60084.27+16958.84</f>
        <v>77043.11</v>
      </c>
      <c r="F17" s="1">
        <f>60032.04+16200.29</f>
        <v>76232.33</v>
      </c>
      <c r="G17" s="1">
        <f>71115.77+13149.76</f>
        <v>84265.53</v>
      </c>
      <c r="H17" s="1">
        <f>77435.73+11333.32</f>
        <v>88769.04999999999</v>
      </c>
      <c r="I17" s="1">
        <f>90780.88+7703.84</f>
        <v>98484.72</v>
      </c>
      <c r="J17" s="1">
        <f>101357.88+11469.45</f>
        <v>112827.33</v>
      </c>
      <c r="K17" s="1">
        <f>79418.16+17636.91</f>
        <v>97055.07</v>
      </c>
      <c r="L17" s="1">
        <f>74341.2+12169.58</f>
        <v>86510.78</v>
      </c>
      <c r="M17" s="1">
        <f>75731.32+15825.81</f>
        <v>91557.13</v>
      </c>
      <c r="N17" s="5">
        <f t="shared" si="2"/>
        <v>1084510.7999999998</v>
      </c>
      <c r="O17" s="1">
        <v>992953.67</v>
      </c>
      <c r="P17" s="5">
        <f aca="true" t="shared" si="3" ref="P17:P21">N17-O17</f>
        <v>91557.12999999977</v>
      </c>
    </row>
    <row r="18" spans="1:16" ht="22.5" customHeight="1">
      <c r="A18" s="10" t="s">
        <v>75</v>
      </c>
      <c r="B18" s="8"/>
      <c r="C18" s="5">
        <v>104975.5</v>
      </c>
      <c r="D18" s="1">
        <v>100012.5</v>
      </c>
      <c r="E18" s="5">
        <v>84276.5</v>
      </c>
      <c r="F18" s="1">
        <v>79183.32</v>
      </c>
      <c r="G18" s="1">
        <v>89137.02</v>
      </c>
      <c r="H18" s="1">
        <v>99612.19</v>
      </c>
      <c r="I18" s="1">
        <v>122513.39</v>
      </c>
      <c r="J18" s="1">
        <v>102101.74</v>
      </c>
      <c r="K18" s="1">
        <v>101034.84</v>
      </c>
      <c r="L18" s="1">
        <v>96076.87</v>
      </c>
      <c r="M18" s="1">
        <v>100965.99</v>
      </c>
      <c r="N18" s="1">
        <f t="shared" si="2"/>
        <v>1079889.86</v>
      </c>
      <c r="O18" s="1">
        <v>978923.8</v>
      </c>
      <c r="P18" s="5">
        <f t="shared" si="3"/>
        <v>100966.06000000006</v>
      </c>
    </row>
    <row r="19" spans="1:16" ht="21.75" customHeight="1">
      <c r="A19" s="10" t="s">
        <v>17</v>
      </c>
      <c r="B19" s="5"/>
      <c r="C19" s="1"/>
      <c r="D19" s="5">
        <v>6772</v>
      </c>
      <c r="E19" s="5">
        <v>6772</v>
      </c>
      <c r="F19" s="5">
        <v>6772</v>
      </c>
      <c r="G19" s="5">
        <v>6772</v>
      </c>
      <c r="H19" s="5">
        <v>6772</v>
      </c>
      <c r="I19" s="5">
        <v>6772</v>
      </c>
      <c r="J19" s="5">
        <v>6772</v>
      </c>
      <c r="K19" s="5">
        <v>6772</v>
      </c>
      <c r="L19" s="5">
        <v>6772</v>
      </c>
      <c r="M19" s="5">
        <v>6772</v>
      </c>
      <c r="N19" s="5">
        <f t="shared" si="2"/>
        <v>67720</v>
      </c>
      <c r="O19" s="1">
        <v>54176</v>
      </c>
      <c r="P19" s="5">
        <f t="shared" si="3"/>
        <v>13544</v>
      </c>
    </row>
    <row r="20" spans="1:16" ht="21.75" customHeight="1">
      <c r="A20" s="10" t="s">
        <v>16</v>
      </c>
      <c r="B20" s="5">
        <v>3550</v>
      </c>
      <c r="C20" s="5">
        <v>3550</v>
      </c>
      <c r="D20" s="5">
        <v>3550</v>
      </c>
      <c r="E20" s="5">
        <v>3398</v>
      </c>
      <c r="F20" s="5">
        <v>3398</v>
      </c>
      <c r="G20" s="5">
        <v>3398</v>
      </c>
      <c r="H20" s="5">
        <v>3398</v>
      </c>
      <c r="I20" s="5">
        <v>3398</v>
      </c>
      <c r="J20" s="5">
        <v>3398</v>
      </c>
      <c r="K20" s="5">
        <v>3398</v>
      </c>
      <c r="L20" s="5">
        <v>3398</v>
      </c>
      <c r="M20" s="5">
        <v>3398</v>
      </c>
      <c r="N20" s="5">
        <f t="shared" si="2"/>
        <v>41232</v>
      </c>
      <c r="O20" s="1">
        <v>31038</v>
      </c>
      <c r="P20" s="5">
        <f t="shared" si="3"/>
        <v>10194</v>
      </c>
    </row>
    <row r="21" spans="1:16" ht="49.5" customHeight="1">
      <c r="A21" s="28" t="s">
        <v>80</v>
      </c>
      <c r="B21" s="29"/>
      <c r="C21" s="29"/>
      <c r="D21" s="29"/>
      <c r="E21" s="29"/>
      <c r="F21" s="29"/>
      <c r="G21" s="29">
        <v>528214.02</v>
      </c>
      <c r="H21" s="29">
        <v>178876.2</v>
      </c>
      <c r="I21" s="29"/>
      <c r="J21" s="29"/>
      <c r="K21" s="29"/>
      <c r="L21" s="29"/>
      <c r="M21" s="29"/>
      <c r="N21" s="29">
        <f t="shared" si="2"/>
        <v>707090.22</v>
      </c>
      <c r="O21" s="29">
        <v>600000</v>
      </c>
      <c r="P21" s="29">
        <f t="shared" si="3"/>
        <v>107090.21999999997</v>
      </c>
    </row>
    <row r="22" spans="1:16" ht="18" customHeight="1">
      <c r="A22" s="25" t="s">
        <v>15</v>
      </c>
      <c r="B22" s="1"/>
      <c r="C22" s="1"/>
      <c r="D22" s="5"/>
      <c r="E22" s="1"/>
      <c r="F22" s="1"/>
      <c r="G22" s="1"/>
      <c r="H22" s="1"/>
      <c r="I22" s="1"/>
      <c r="J22" s="1"/>
      <c r="K22" s="1"/>
      <c r="L22" s="1"/>
      <c r="M22" s="1"/>
      <c r="N22" s="5">
        <f>SUM(N16:N21)</f>
        <v>5275259.53</v>
      </c>
      <c r="O22" s="5">
        <f>SUM(O16:O21)</f>
        <v>4594692.04</v>
      </c>
      <c r="P22" s="5">
        <f>SUM(P16:P21)</f>
        <v>680567.4900000001</v>
      </c>
    </row>
    <row r="23" spans="1:18" ht="111" customHeight="1">
      <c r="A23" s="23" t="s">
        <v>77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1"/>
      <c r="R23" s="21"/>
    </row>
    <row r="24" spans="1:17" ht="15.75" customHeight="1">
      <c r="A24" s="1"/>
      <c r="B24" s="2" t="s">
        <v>22</v>
      </c>
      <c r="C24" s="2" t="s">
        <v>23</v>
      </c>
      <c r="D24" s="2" t="s">
        <v>24</v>
      </c>
      <c r="E24" s="2" t="s">
        <v>25</v>
      </c>
      <c r="F24" s="2" t="s">
        <v>26</v>
      </c>
      <c r="G24" s="2" t="s">
        <v>27</v>
      </c>
      <c r="H24" s="2" t="s">
        <v>28</v>
      </c>
      <c r="I24" s="2" t="s">
        <v>29</v>
      </c>
      <c r="J24" s="2" t="s">
        <v>30</v>
      </c>
      <c r="K24" s="2" t="s">
        <v>31</v>
      </c>
      <c r="L24" s="2" t="s">
        <v>32</v>
      </c>
      <c r="M24" s="2" t="s">
        <v>33</v>
      </c>
      <c r="N24" s="2" t="s">
        <v>15</v>
      </c>
      <c r="O24" s="9" t="s">
        <v>36</v>
      </c>
      <c r="P24" s="4" t="s">
        <v>37</v>
      </c>
      <c r="Q24" s="21"/>
    </row>
    <row r="25" spans="1:16" ht="15">
      <c r="A25" s="1" t="s">
        <v>38</v>
      </c>
      <c r="B25" s="5">
        <v>17000</v>
      </c>
      <c r="C25" s="5">
        <v>17000</v>
      </c>
      <c r="D25" s="5">
        <v>17000</v>
      </c>
      <c r="E25" s="5">
        <v>17000</v>
      </c>
      <c r="F25" s="5">
        <v>17000</v>
      </c>
      <c r="G25" s="5">
        <v>17000</v>
      </c>
      <c r="H25" s="5">
        <v>17000</v>
      </c>
      <c r="I25" s="5">
        <v>17000</v>
      </c>
      <c r="J25" s="5">
        <v>17000</v>
      </c>
      <c r="K25" s="5">
        <v>17000</v>
      </c>
      <c r="L25" s="5">
        <v>17000</v>
      </c>
      <c r="M25" s="5">
        <v>17000</v>
      </c>
      <c r="N25" s="5">
        <f>SUM(B25:M25)</f>
        <v>204000</v>
      </c>
      <c r="O25" s="1">
        <v>187000</v>
      </c>
      <c r="P25" s="5">
        <f>N25-O25</f>
        <v>17000</v>
      </c>
    </row>
    <row r="26" spans="1:16" ht="15">
      <c r="A26" s="1" t="s">
        <v>39</v>
      </c>
      <c r="B26" s="5">
        <v>13650</v>
      </c>
      <c r="C26" s="5">
        <v>13650</v>
      </c>
      <c r="D26" s="5">
        <v>13650</v>
      </c>
      <c r="E26" s="5">
        <v>13650</v>
      </c>
      <c r="F26" s="5">
        <v>13650</v>
      </c>
      <c r="G26" s="5">
        <v>13650</v>
      </c>
      <c r="H26" s="5">
        <v>13650</v>
      </c>
      <c r="I26" s="5">
        <v>13650</v>
      </c>
      <c r="J26" s="5">
        <v>13650</v>
      </c>
      <c r="K26" s="5">
        <v>13650</v>
      </c>
      <c r="L26" s="5">
        <v>13650</v>
      </c>
      <c r="M26" s="5">
        <v>13650</v>
      </c>
      <c r="N26" s="5">
        <f aca="true" t="shared" si="4" ref="N26:N34">SUM(B26:M26)</f>
        <v>163800</v>
      </c>
      <c r="O26" s="5">
        <v>136500</v>
      </c>
      <c r="P26" s="5">
        <f aca="true" t="shared" si="5" ref="P26:P27">N26-O26</f>
        <v>27300</v>
      </c>
    </row>
    <row r="27" spans="1:16" ht="15">
      <c r="A27" s="1" t="s">
        <v>40</v>
      </c>
      <c r="B27" s="5"/>
      <c r="C27" s="5"/>
      <c r="D27" s="5">
        <v>4500</v>
      </c>
      <c r="E27" s="5"/>
      <c r="F27" s="5"/>
      <c r="G27" s="5">
        <v>4500</v>
      </c>
      <c r="H27" s="5"/>
      <c r="I27" s="5"/>
      <c r="J27" s="5">
        <v>4500</v>
      </c>
      <c r="K27" s="5"/>
      <c r="L27" s="5"/>
      <c r="M27" s="5">
        <v>4500</v>
      </c>
      <c r="N27" s="5">
        <f t="shared" si="4"/>
        <v>18000</v>
      </c>
      <c r="O27" s="5">
        <v>13500</v>
      </c>
      <c r="P27" s="5">
        <f t="shared" si="5"/>
        <v>4500</v>
      </c>
    </row>
    <row r="28" spans="1:16" ht="24.75">
      <c r="A28" s="10" t="s">
        <v>41</v>
      </c>
      <c r="B28" s="11"/>
      <c r="C28" s="11"/>
      <c r="D28" s="11"/>
      <c r="E28" s="11">
        <v>6800</v>
      </c>
      <c r="F28" s="11"/>
      <c r="G28" s="11"/>
      <c r="H28" s="11"/>
      <c r="I28" s="11"/>
      <c r="J28" s="11"/>
      <c r="K28" s="11"/>
      <c r="L28" s="11"/>
      <c r="M28" s="11"/>
      <c r="N28" s="5">
        <f t="shared" si="4"/>
        <v>6800</v>
      </c>
      <c r="O28" s="11">
        <v>6800</v>
      </c>
      <c r="P28" s="5">
        <f>N28-O28</f>
        <v>0</v>
      </c>
    </row>
    <row r="29" spans="1:16" ht="15.75" customHeight="1">
      <c r="A29" s="32" t="s">
        <v>42</v>
      </c>
      <c r="B29" s="1"/>
      <c r="C29" s="1"/>
      <c r="D29" s="1"/>
      <c r="E29" s="1"/>
      <c r="F29" s="1"/>
      <c r="G29" s="1"/>
      <c r="H29" s="1"/>
      <c r="I29" s="1"/>
      <c r="J29" s="1">
        <v>1200</v>
      </c>
      <c r="K29" s="1"/>
      <c r="L29" s="1"/>
      <c r="M29" s="1"/>
      <c r="N29" s="5">
        <f t="shared" si="4"/>
        <v>1200</v>
      </c>
      <c r="O29" s="1">
        <v>1200</v>
      </c>
      <c r="P29" s="5">
        <f>N29-O29</f>
        <v>0</v>
      </c>
    </row>
    <row r="30" spans="1:16" ht="15.75" customHeight="1">
      <c r="A30" s="32" t="s">
        <v>43</v>
      </c>
      <c r="B30" s="1"/>
      <c r="C30" s="1"/>
      <c r="D30" s="1"/>
      <c r="E30" s="1"/>
      <c r="F30" s="1"/>
      <c r="G30" s="1"/>
      <c r="H30" s="1">
        <v>5448.32</v>
      </c>
      <c r="I30" s="1"/>
      <c r="J30" s="1"/>
      <c r="K30" s="1"/>
      <c r="L30" s="1"/>
      <c r="M30" s="1"/>
      <c r="N30" s="5">
        <f t="shared" si="4"/>
        <v>5448.32</v>
      </c>
      <c r="O30" s="1">
        <v>5448.32</v>
      </c>
      <c r="P30" s="5">
        <f aca="true" t="shared" si="6" ref="P30:P41">N30-O30</f>
        <v>0</v>
      </c>
    </row>
    <row r="31" spans="1:16" ht="15">
      <c r="A31" s="12" t="s">
        <v>44</v>
      </c>
      <c r="B31" s="5"/>
      <c r="C31" s="5"/>
      <c r="D31" s="5"/>
      <c r="E31" s="5"/>
      <c r="F31" s="5"/>
      <c r="G31" s="5"/>
      <c r="H31" s="5"/>
      <c r="I31" s="5"/>
      <c r="J31" s="5">
        <v>30000</v>
      </c>
      <c r="K31" s="5"/>
      <c r="L31" s="5"/>
      <c r="M31" s="5"/>
      <c r="N31" s="5">
        <f t="shared" si="4"/>
        <v>30000</v>
      </c>
      <c r="O31" s="5">
        <v>30000</v>
      </c>
      <c r="P31" s="5">
        <f t="shared" si="6"/>
        <v>0</v>
      </c>
    </row>
    <row r="32" spans="1:16" ht="15">
      <c r="A32" s="1" t="s">
        <v>45</v>
      </c>
      <c r="B32" s="1"/>
      <c r="C32" s="1"/>
      <c r="D32" s="1"/>
      <c r="E32" s="1"/>
      <c r="F32" s="1"/>
      <c r="G32" s="1"/>
      <c r="H32" s="5">
        <v>2264</v>
      </c>
      <c r="I32" s="5"/>
      <c r="J32" s="5"/>
      <c r="K32" s="5"/>
      <c r="L32" s="5"/>
      <c r="M32" s="5"/>
      <c r="N32" s="5">
        <f t="shared" si="4"/>
        <v>2264</v>
      </c>
      <c r="O32" s="5">
        <v>2264</v>
      </c>
      <c r="P32" s="5">
        <f t="shared" si="6"/>
        <v>0</v>
      </c>
    </row>
    <row r="33" spans="1:16" ht="15">
      <c r="A33" s="10" t="s">
        <v>46</v>
      </c>
      <c r="B33" s="5">
        <v>52800</v>
      </c>
      <c r="C33" s="5">
        <v>52800</v>
      </c>
      <c r="D33" s="5">
        <v>52800</v>
      </c>
      <c r="E33" s="5">
        <v>59250</v>
      </c>
      <c r="F33" s="5">
        <v>71100</v>
      </c>
      <c r="G33" s="5">
        <v>63317</v>
      </c>
      <c r="H33" s="5">
        <v>73900</v>
      </c>
      <c r="I33" s="5">
        <v>64400</v>
      </c>
      <c r="J33" s="5">
        <v>59300</v>
      </c>
      <c r="K33" s="5">
        <v>59300</v>
      </c>
      <c r="L33" s="5">
        <v>73321</v>
      </c>
      <c r="M33" s="5">
        <v>58755</v>
      </c>
      <c r="N33" s="5">
        <f t="shared" si="4"/>
        <v>741043</v>
      </c>
      <c r="O33" s="5">
        <f>682288+5500+5255-1398</f>
        <v>691645</v>
      </c>
      <c r="P33" s="5">
        <f t="shared" si="6"/>
        <v>49398</v>
      </c>
    </row>
    <row r="34" spans="1:16" ht="15">
      <c r="A34" s="10" t="s">
        <v>65</v>
      </c>
      <c r="B34" s="5">
        <f>B33*23.1%</f>
        <v>12196.800000000001</v>
      </c>
      <c r="C34" s="5">
        <f aca="true" t="shared" si="7" ref="C34:D34">C33*23.1%</f>
        <v>12196.800000000001</v>
      </c>
      <c r="D34" s="5">
        <f t="shared" si="7"/>
        <v>12196.800000000001</v>
      </c>
      <c r="E34" s="5">
        <f>E33*23.1%</f>
        <v>13686.75</v>
      </c>
      <c r="F34" s="5">
        <f>F33*23.1%</f>
        <v>16424.100000000002</v>
      </c>
      <c r="G34" s="5">
        <f>(G33*23.1%)+22.68</f>
        <v>14648.907000000001</v>
      </c>
      <c r="H34" s="5">
        <f>H33*23.1%+75.5</f>
        <v>17146.4</v>
      </c>
      <c r="I34" s="5">
        <f>I33*23.1%</f>
        <v>14876.400000000001</v>
      </c>
      <c r="J34" s="5">
        <f aca="true" t="shared" si="8" ref="J34">J33*23.1%</f>
        <v>13698.300000000001</v>
      </c>
      <c r="K34" s="5">
        <f>K33*23.1%+81.74</f>
        <v>13780.04</v>
      </c>
      <c r="L34" s="5">
        <f>L33*23.1%</f>
        <v>16937.151</v>
      </c>
      <c r="M34" s="5">
        <f>M33*23.1%+210.41</f>
        <v>13782.815</v>
      </c>
      <c r="N34" s="5">
        <f t="shared" si="4"/>
        <v>171571.263</v>
      </c>
      <c r="O34" s="1">
        <f>157998.85</f>
        <v>157998.85</v>
      </c>
      <c r="P34" s="5">
        <f t="shared" si="6"/>
        <v>13572.413</v>
      </c>
    </row>
    <row r="35" spans="1:16" ht="24.75">
      <c r="A35" s="10" t="s">
        <v>47</v>
      </c>
      <c r="B35" s="5"/>
      <c r="C35" s="5"/>
      <c r="D35" s="5"/>
      <c r="E35" s="5">
        <v>18500</v>
      </c>
      <c r="F35" s="5"/>
      <c r="G35" s="5"/>
      <c r="H35" s="5"/>
      <c r="I35" s="5"/>
      <c r="J35" s="5"/>
      <c r="K35" s="5"/>
      <c r="L35" s="5"/>
      <c r="M35" s="5"/>
      <c r="N35" s="5">
        <f>SUM(E35:M35)</f>
        <v>18500</v>
      </c>
      <c r="O35" s="5">
        <v>18500</v>
      </c>
      <c r="P35" s="5">
        <f t="shared" si="6"/>
        <v>0</v>
      </c>
    </row>
    <row r="36" spans="1:16" ht="15">
      <c r="A36" s="1" t="s">
        <v>48</v>
      </c>
      <c r="B36" s="5"/>
      <c r="C36" s="5"/>
      <c r="D36" s="5"/>
      <c r="E36" s="5"/>
      <c r="F36" s="5"/>
      <c r="G36" s="5"/>
      <c r="H36" s="5"/>
      <c r="I36" s="5"/>
      <c r="J36" s="5"/>
      <c r="K36" s="5">
        <v>15226</v>
      </c>
      <c r="L36" s="5"/>
      <c r="M36" s="5"/>
      <c r="N36" s="5">
        <f>SUM(E36:M36)</f>
        <v>15226</v>
      </c>
      <c r="O36" s="5">
        <v>15226</v>
      </c>
      <c r="P36" s="5">
        <f t="shared" si="6"/>
        <v>0</v>
      </c>
    </row>
    <row r="37" spans="1:16" ht="15">
      <c r="A37" s="1" t="s">
        <v>49</v>
      </c>
      <c r="B37" s="5"/>
      <c r="C37" s="5"/>
      <c r="D37" s="5"/>
      <c r="E37" s="5"/>
      <c r="F37" s="5"/>
      <c r="G37" s="5"/>
      <c r="H37" s="5">
        <v>5950</v>
      </c>
      <c r="I37" s="5"/>
      <c r="J37" s="5"/>
      <c r="K37" s="5"/>
      <c r="L37" s="5"/>
      <c r="M37" s="5"/>
      <c r="N37" s="5">
        <f>SUM(B37:M37)</f>
        <v>5950</v>
      </c>
      <c r="O37" s="5">
        <v>5950</v>
      </c>
      <c r="P37" s="5">
        <f t="shared" si="6"/>
        <v>0</v>
      </c>
    </row>
    <row r="38" spans="1:16" ht="15">
      <c r="A38" s="1" t="s">
        <v>50</v>
      </c>
      <c r="B38" s="5"/>
      <c r="C38" s="5"/>
      <c r="D38" s="5"/>
      <c r="E38" s="5"/>
      <c r="F38" s="5"/>
      <c r="G38" s="5"/>
      <c r="H38" s="5"/>
      <c r="I38" s="5"/>
      <c r="J38" s="5"/>
      <c r="K38" s="5">
        <v>2400</v>
      </c>
      <c r="L38" s="5"/>
      <c r="M38" s="5"/>
      <c r="N38" s="5">
        <f>SUM(B38:M38)</f>
        <v>2400</v>
      </c>
      <c r="O38" s="5">
        <v>2400</v>
      </c>
      <c r="P38" s="5">
        <f t="shared" si="6"/>
        <v>0</v>
      </c>
    </row>
    <row r="39" spans="1:17" ht="24.75" customHeight="1">
      <c r="A39" s="10" t="s">
        <v>51</v>
      </c>
      <c r="B39" s="5"/>
      <c r="C39" s="5">
        <v>4092.89</v>
      </c>
      <c r="D39" s="5">
        <v>6133.27</v>
      </c>
      <c r="E39" s="5">
        <v>5800.16</v>
      </c>
      <c r="F39" s="5">
        <v>6823.64</v>
      </c>
      <c r="G39" s="5">
        <v>4707.12</v>
      </c>
      <c r="H39" s="5">
        <v>5444.29</v>
      </c>
      <c r="I39" s="5">
        <v>4783.11</v>
      </c>
      <c r="J39" s="5">
        <v>5256.61</v>
      </c>
      <c r="K39" s="5">
        <v>4447.23</v>
      </c>
      <c r="L39" s="5">
        <v>5559.36</v>
      </c>
      <c r="M39" s="5">
        <v>6486.09</v>
      </c>
      <c r="N39" s="5">
        <f>SUM(B39:M39)</f>
        <v>59533.76999999999</v>
      </c>
      <c r="O39" s="5">
        <f>N39</f>
        <v>59533.76999999999</v>
      </c>
      <c r="P39" s="5">
        <f t="shared" si="6"/>
        <v>0</v>
      </c>
      <c r="Q39" s="21"/>
    </row>
    <row r="40" spans="1:16" ht="15">
      <c r="A40" s="1" t="s">
        <v>52</v>
      </c>
      <c r="B40" s="1"/>
      <c r="C40" s="1">
        <v>24053.8</v>
      </c>
      <c r="D40" s="1">
        <v>19893.4</v>
      </c>
      <c r="E40" s="1">
        <v>3182.3</v>
      </c>
      <c r="F40" s="1">
        <v>2335</v>
      </c>
      <c r="G40" s="1">
        <v>7725</v>
      </c>
      <c r="H40" s="1">
        <v>1506</v>
      </c>
      <c r="I40" s="1">
        <v>5474.1</v>
      </c>
      <c r="J40" s="1">
        <v>5961.6</v>
      </c>
      <c r="K40" s="1">
        <v>7462</v>
      </c>
      <c r="L40" s="1"/>
      <c r="M40" s="1">
        <v>11707.37</v>
      </c>
      <c r="N40" s="1">
        <f>SUM(B40:M40)</f>
        <v>89300.56999999999</v>
      </c>
      <c r="O40" s="5">
        <v>89092</v>
      </c>
      <c r="P40" s="1">
        <f t="shared" si="6"/>
        <v>208.56999999999243</v>
      </c>
    </row>
    <row r="41" spans="1:16" ht="15">
      <c r="A41" s="1" t="s">
        <v>67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20877</v>
      </c>
      <c r="N41" s="1">
        <f>SUM(B41:M41)</f>
        <v>20877</v>
      </c>
      <c r="O41" s="5"/>
      <c r="P41" s="1">
        <f t="shared" si="6"/>
        <v>20877</v>
      </c>
    </row>
    <row r="42" spans="1:17" ht="15">
      <c r="A42" s="1" t="s">
        <v>64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>
        <f>SUM(N25:N40)</f>
        <v>1535036.9230000002</v>
      </c>
      <c r="O42" s="1">
        <f>SUM(O25:O41)</f>
        <v>1423057.9400000002</v>
      </c>
      <c r="P42" s="5">
        <f>SUM(P25:P41)</f>
        <v>132855.983</v>
      </c>
      <c r="Q42" s="21"/>
    </row>
    <row r="43" spans="1:16" ht="14.25" customHeight="1">
      <c r="A43" s="23" t="s">
        <v>78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" customHeight="1">
      <c r="A44" s="14"/>
      <c r="B44" s="14"/>
      <c r="C44" s="14"/>
      <c r="D44" s="1" t="s">
        <v>60</v>
      </c>
      <c r="E44" s="1"/>
      <c r="F44" s="1"/>
      <c r="G44" s="1" t="s">
        <v>61</v>
      </c>
      <c r="H44" s="1"/>
      <c r="I44" s="1"/>
      <c r="J44" s="1" t="s">
        <v>62</v>
      </c>
      <c r="K44" s="1"/>
      <c r="L44" s="1"/>
      <c r="M44" s="1" t="s">
        <v>63</v>
      </c>
      <c r="N44" s="1" t="s">
        <v>15</v>
      </c>
      <c r="O44" s="1" t="s">
        <v>35</v>
      </c>
      <c r="P44" s="1" t="s">
        <v>37</v>
      </c>
    </row>
    <row r="45" spans="1:16" ht="15">
      <c r="A45" s="15" t="s">
        <v>53</v>
      </c>
      <c r="B45" s="14"/>
      <c r="C45" s="14"/>
      <c r="D45" s="16">
        <v>22560.6</v>
      </c>
      <c r="E45" s="17"/>
      <c r="F45" s="1"/>
      <c r="G45" s="16">
        <v>22560.6</v>
      </c>
      <c r="H45" s="1"/>
      <c r="I45" s="1"/>
      <c r="J45" s="16">
        <v>22560.6</v>
      </c>
      <c r="K45" s="1"/>
      <c r="L45" s="1"/>
      <c r="M45" s="16">
        <v>22560.6</v>
      </c>
      <c r="N45" s="1">
        <f>SUM(B45:M45)</f>
        <v>90242.4</v>
      </c>
      <c r="O45" s="1">
        <v>90242.4</v>
      </c>
      <c r="P45" s="1">
        <f>N45-O45</f>
        <v>0</v>
      </c>
    </row>
    <row r="46" spans="1:16" ht="15">
      <c r="A46" s="15" t="s">
        <v>54</v>
      </c>
      <c r="B46" s="14"/>
      <c r="C46" s="14"/>
      <c r="D46" s="16">
        <v>18305.07</v>
      </c>
      <c r="E46" s="17"/>
      <c r="F46" s="1"/>
      <c r="G46" s="16">
        <v>18305.07</v>
      </c>
      <c r="H46" s="1"/>
      <c r="I46" s="1"/>
      <c r="J46" s="16">
        <v>18305.07</v>
      </c>
      <c r="K46" s="1"/>
      <c r="L46" s="1"/>
      <c r="M46" s="16">
        <v>18305.07</v>
      </c>
      <c r="N46" s="1">
        <f aca="true" t="shared" si="9" ref="N46:N52">SUM(B46:M46)</f>
        <v>73220.28</v>
      </c>
      <c r="O46" s="1">
        <v>67019.39</v>
      </c>
      <c r="P46" s="1">
        <f aca="true" t="shared" si="10" ref="P46:P52">N46-O46</f>
        <v>6200.889999999999</v>
      </c>
    </row>
    <row r="47" spans="1:16" ht="15">
      <c r="A47" s="15" t="s">
        <v>54</v>
      </c>
      <c r="B47" s="14"/>
      <c r="C47" s="14"/>
      <c r="D47" s="16">
        <v>6000</v>
      </c>
      <c r="E47" s="14"/>
      <c r="F47" s="1"/>
      <c r="G47" s="16">
        <v>6000</v>
      </c>
      <c r="H47" s="1"/>
      <c r="I47" s="1"/>
      <c r="J47" s="16">
        <v>6000</v>
      </c>
      <c r="K47" s="1"/>
      <c r="L47" s="1"/>
      <c r="M47" s="16">
        <v>6000</v>
      </c>
      <c r="N47" s="18">
        <f>SUM(B47:M47)</f>
        <v>24000</v>
      </c>
      <c r="O47" s="18">
        <v>22000</v>
      </c>
      <c r="P47" s="18">
        <f t="shared" si="10"/>
        <v>2000</v>
      </c>
    </row>
    <row r="48" spans="1:17" ht="15">
      <c r="A48" s="15" t="s">
        <v>55</v>
      </c>
      <c r="B48" s="14"/>
      <c r="C48" s="14"/>
      <c r="D48" s="16">
        <v>2134</v>
      </c>
      <c r="E48" s="17"/>
      <c r="F48" s="1"/>
      <c r="G48" s="16">
        <v>2134</v>
      </c>
      <c r="H48" s="1"/>
      <c r="I48" s="1"/>
      <c r="J48" s="16">
        <v>2134</v>
      </c>
      <c r="K48" s="1"/>
      <c r="L48" s="1"/>
      <c r="M48" s="16">
        <v>2134</v>
      </c>
      <c r="N48" s="18">
        <f t="shared" si="9"/>
        <v>8536</v>
      </c>
      <c r="O48" s="18">
        <v>6402</v>
      </c>
      <c r="P48" s="18">
        <f t="shared" si="10"/>
        <v>2134</v>
      </c>
      <c r="Q48" s="21"/>
    </row>
    <row r="49" spans="1:16" ht="15">
      <c r="A49" s="15" t="s">
        <v>56</v>
      </c>
      <c r="B49" s="14"/>
      <c r="C49" s="14"/>
      <c r="D49" s="16">
        <v>2400</v>
      </c>
      <c r="E49" s="17"/>
      <c r="F49" s="1"/>
      <c r="G49" s="16">
        <v>2400</v>
      </c>
      <c r="H49" s="1"/>
      <c r="I49" s="1"/>
      <c r="J49" s="16">
        <v>2400</v>
      </c>
      <c r="K49" s="1"/>
      <c r="L49" s="1"/>
      <c r="M49" s="16">
        <v>2400</v>
      </c>
      <c r="N49" s="18">
        <f t="shared" si="9"/>
        <v>9600</v>
      </c>
      <c r="O49" s="18">
        <v>7200</v>
      </c>
      <c r="P49" s="18">
        <f t="shared" si="10"/>
        <v>2400</v>
      </c>
    </row>
    <row r="50" spans="1:16" ht="15">
      <c r="A50" s="15" t="s">
        <v>57</v>
      </c>
      <c r="B50" s="14"/>
      <c r="C50" s="14"/>
      <c r="D50" s="16">
        <v>1800</v>
      </c>
      <c r="E50" s="17"/>
      <c r="F50" s="1"/>
      <c r="G50" s="16">
        <v>1800</v>
      </c>
      <c r="H50" s="1"/>
      <c r="I50" s="1"/>
      <c r="J50" s="16">
        <v>1800</v>
      </c>
      <c r="K50" s="1"/>
      <c r="L50" s="1"/>
      <c r="M50" s="16">
        <v>1800</v>
      </c>
      <c r="N50" s="18">
        <f t="shared" si="9"/>
        <v>7200</v>
      </c>
      <c r="O50" s="18">
        <v>6600</v>
      </c>
      <c r="P50" s="18">
        <f t="shared" si="10"/>
        <v>600</v>
      </c>
    </row>
    <row r="51" spans="1:16" ht="15">
      <c r="A51" s="15" t="s">
        <v>58</v>
      </c>
      <c r="B51" s="14"/>
      <c r="C51" s="14"/>
      <c r="D51" s="16">
        <v>1650</v>
      </c>
      <c r="E51" s="17"/>
      <c r="F51" s="1"/>
      <c r="G51" s="16">
        <v>1650</v>
      </c>
      <c r="H51" s="1"/>
      <c r="I51" s="1"/>
      <c r="J51" s="16">
        <v>1650</v>
      </c>
      <c r="K51" s="1"/>
      <c r="L51" s="1"/>
      <c r="M51" s="16">
        <v>1650</v>
      </c>
      <c r="N51" s="18">
        <f t="shared" si="9"/>
        <v>6600</v>
      </c>
      <c r="O51" s="18">
        <v>4950</v>
      </c>
      <c r="P51" s="18">
        <f t="shared" si="10"/>
        <v>1650</v>
      </c>
    </row>
    <row r="52" spans="1:16" ht="15">
      <c r="A52" s="14" t="s">
        <v>59</v>
      </c>
      <c r="B52" s="14"/>
      <c r="C52" s="14"/>
      <c r="D52" s="19">
        <v>1400</v>
      </c>
      <c r="E52" s="17"/>
      <c r="F52" s="1"/>
      <c r="G52" s="19">
        <v>1400</v>
      </c>
      <c r="H52" s="1"/>
      <c r="I52" s="1"/>
      <c r="J52" s="19">
        <v>1400</v>
      </c>
      <c r="K52" s="1"/>
      <c r="L52" s="1"/>
      <c r="M52" s="19">
        <v>1400</v>
      </c>
      <c r="N52" s="18">
        <f t="shared" si="9"/>
        <v>5600</v>
      </c>
      <c r="O52" s="18">
        <v>4200</v>
      </c>
      <c r="P52" s="18">
        <f t="shared" si="10"/>
        <v>1400</v>
      </c>
    </row>
    <row r="53" spans="1:16" ht="15">
      <c r="A53" s="14" t="s">
        <v>66</v>
      </c>
      <c r="B53" s="14"/>
      <c r="C53" s="14"/>
      <c r="D53" s="19"/>
      <c r="E53" s="17"/>
      <c r="F53" s="1"/>
      <c r="G53" s="19"/>
      <c r="H53" s="1"/>
      <c r="I53" s="1"/>
      <c r="J53" s="19"/>
      <c r="K53" s="1"/>
      <c r="L53" s="1"/>
      <c r="M53" s="19">
        <v>152.35</v>
      </c>
      <c r="N53" s="18">
        <v>152.35</v>
      </c>
      <c r="O53" s="18">
        <v>152.35</v>
      </c>
      <c r="P53" s="18"/>
    </row>
    <row r="54" spans="1:16" ht="19.5" customHeight="1">
      <c r="A54" s="20" t="s">
        <v>64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8">
        <f>SUM(N45:N53)</f>
        <v>225151.03</v>
      </c>
      <c r="O54" s="18">
        <f>SUM(O45:O53)</f>
        <v>208766.13999999998</v>
      </c>
      <c r="P54" s="18">
        <f>SUM(P45:P52)</f>
        <v>16384.89</v>
      </c>
    </row>
    <row r="55" spans="1:16" ht="0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4.25" customHeight="1">
      <c r="A56" s="30" t="s">
        <v>81</v>
      </c>
      <c r="B56" s="30"/>
      <c r="C56" s="30"/>
      <c r="D56" s="30"/>
      <c r="E56" s="30"/>
      <c r="F56" s="31">
        <v>24442.95</v>
      </c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30" t="s">
        <v>82</v>
      </c>
      <c r="B57" s="30"/>
      <c r="C57" s="30"/>
      <c r="D57" s="30"/>
      <c r="E57" s="30"/>
      <c r="F57" s="31">
        <v>338504.23</v>
      </c>
      <c r="G57" s="8"/>
      <c r="H57" s="8"/>
      <c r="I57" s="8"/>
      <c r="J57" s="8"/>
      <c r="K57" s="13"/>
      <c r="L57" s="8"/>
      <c r="M57" s="13"/>
      <c r="N57" s="8"/>
      <c r="O57" s="8"/>
      <c r="P57" s="8"/>
    </row>
    <row r="58" spans="1:16" ht="15">
      <c r="A58" s="8"/>
      <c r="B58" s="8"/>
      <c r="C58" s="8"/>
      <c r="D58" s="13"/>
      <c r="E58" s="13"/>
      <c r="F58" s="13"/>
      <c r="G58" s="8"/>
      <c r="H58" s="8"/>
      <c r="I58" s="8"/>
      <c r="J58" s="8"/>
      <c r="K58" s="8" t="s">
        <v>68</v>
      </c>
      <c r="L58" s="13" t="s">
        <v>69</v>
      </c>
      <c r="M58" s="8" t="s">
        <v>70</v>
      </c>
      <c r="N58" s="13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13">
        <f>O13+O54</f>
        <v>6380697.159999999</v>
      </c>
      <c r="L59" s="13">
        <f>O22+O42</f>
        <v>6017749.98</v>
      </c>
      <c r="M59" s="22">
        <f>K59-L59</f>
        <v>362947.17999999877</v>
      </c>
      <c r="N59" s="13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>
        <v>6394347.16</v>
      </c>
      <c r="L60" s="13">
        <v>6031399.98</v>
      </c>
      <c r="M60" s="13">
        <v>362947.18</v>
      </c>
      <c r="N60" s="8" t="s">
        <v>71</v>
      </c>
      <c r="O60" s="13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13">
        <f>K59-K60</f>
        <v>-13650.000000000931</v>
      </c>
      <c r="L61" s="13">
        <f>L59-L60</f>
        <v>-13650</v>
      </c>
      <c r="M61" s="13">
        <f>M59-M60</f>
        <v>-1.2223608791828156E-09</v>
      </c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13"/>
      <c r="M62" s="8"/>
      <c r="N62" s="8"/>
      <c r="O62" s="8"/>
      <c r="P62" s="8"/>
    </row>
    <row r="63" ht="15">
      <c r="E63" s="21"/>
    </row>
    <row r="65" ht="15">
      <c r="M65" s="21"/>
    </row>
  </sheetData>
  <mergeCells count="2">
    <mergeCell ref="A56:E56"/>
    <mergeCell ref="A57:E57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2015-04-22T16:58:28Z</cp:lastPrinted>
  <dcterms:created xsi:type="dcterms:W3CDTF">2015-03-11T15:14:53Z</dcterms:created>
  <dcterms:modified xsi:type="dcterms:W3CDTF">2015-04-22T17:01:57Z</dcterms:modified>
  <cp:category/>
  <cp:version/>
  <cp:contentType/>
  <cp:contentStatus/>
</cp:coreProperties>
</file>